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385" activeTab="1"/>
  </bookViews>
  <sheets>
    <sheet name="Lipnik -droga wewnętrzna" sheetId="1" r:id="rId1"/>
    <sheet name="Lipnik droga wewnęt - kosztorys" sheetId="2" r:id="rId2"/>
  </sheets>
  <definedNames>
    <definedName name="_xlnm.Print_Area" localSheetId="1">'Lipnik droga wewnęt - kosztorys'!$A$1:$G$21</definedName>
  </definedNames>
  <calcPr fullCalcOnLoad="1"/>
</workbook>
</file>

<file path=xl/sharedStrings.xml><?xml version="1.0" encoding="utf-8"?>
<sst xmlns="http://schemas.openxmlformats.org/spreadsheetml/2006/main" count="140" uniqueCount="60">
  <si>
    <t>Lp.</t>
  </si>
  <si>
    <t>Podstawa</t>
  </si>
  <si>
    <t>Opis, lokalizacja i wyliczenie</t>
  </si>
  <si>
    <t>Jm.</t>
  </si>
  <si>
    <t>Ilości składowe</t>
  </si>
  <si>
    <t>Razem</t>
  </si>
  <si>
    <t>E1</t>
  </si>
  <si>
    <t>CPV 45100000-8</t>
  </si>
  <si>
    <t>Przygotowanie terenu pod budowę</t>
  </si>
  <si>
    <t>D-01.01.01</t>
  </si>
  <si>
    <t>Odtworzenie trasy i punktów wysokościowych przy liniowych robotach ziemnych (drogi) w terenie pagórkowatym wraz z inwentaryzacją powykonawczą</t>
  </si>
  <si>
    <t>km</t>
  </si>
  <si>
    <t>W1</t>
  </si>
  <si>
    <t>D-02.01.01</t>
  </si>
  <si>
    <t>Wykonanie wykopów mech. w gruncie kat. III-IV z transp. urobku na nasyp samoch. na odl. do 5 km wraz z zagęszcze. gruntów w nasypie i zwilżeniem w miarę potrzeby warstw zagęszcz. wodą - KORYTOWANIE NA POSZERZENIU</t>
  </si>
  <si>
    <t>m3</t>
  </si>
  <si>
    <t>(200+10)*1,0*0,35</t>
  </si>
  <si>
    <t>W2 - promienie</t>
  </si>
  <si>
    <t>2*0,215*6*6*0,35</t>
  </si>
  <si>
    <t>E2</t>
  </si>
  <si>
    <t>CPV 45200000-9</t>
  </si>
  <si>
    <t>Roboty budowlane w zakresie wznoszenia kompletnych obiektów budowlanych lub ich części oraz roboty w zakresie inżynierii lądowej i wodnej</t>
  </si>
  <si>
    <t>D-04.01.01</t>
  </si>
  <si>
    <t>Profilowanie i zageszczenie podłoża pod warstwy konstrukcyjne nawierzchni wykonane mechanicznie w gruncie kat. II-IV</t>
  </si>
  <si>
    <t>m2</t>
  </si>
  <si>
    <t>(400+10)*3,5+(400+10)*2*0,5</t>
  </si>
  <si>
    <t>2*0,215*6*6</t>
  </si>
  <si>
    <t>D-04.02.01</t>
  </si>
  <si>
    <t>Wykonanie i zagęszczanie mechanicznie warstwy z piasku w korycie lub na całej szerokości drogi, grubość warstwy 15 cm - POSZERZENIE</t>
  </si>
  <si>
    <t>(200+10)*1</t>
  </si>
  <si>
    <t>D-04.04.02</t>
  </si>
  <si>
    <t>Wykonanie podbudowy z kruszywa łamanego stab. mech. 4-63 mm, grubość warstwy po zagęszczeniu 20 cm - POSZERZENIE</t>
  </si>
  <si>
    <t>D-04.08.05</t>
  </si>
  <si>
    <t>Wyrównanie podbudowy kruszywem łamanym stabilizowanym mechanicznie o uziarnieniu 4-63 mm, grubość warstwy po zagęszczeniu śr. 15 cm</t>
  </si>
  <si>
    <t>((400+10)*3,88)*0,15</t>
  </si>
  <si>
    <t>2*0,215*6*6*0,15</t>
  </si>
  <si>
    <t>D-04.08.01</t>
  </si>
  <si>
    <t>Wyrównanie istniejącej nawierzchni mieszanką grysowo-żwirową w ilości średnio 50 kg/m2</t>
  </si>
  <si>
    <t>t</t>
  </si>
  <si>
    <t>((400+10)*3,58)*2,5*0,02</t>
  </si>
  <si>
    <t>(2*0,215*6*6)*2,5*0,02</t>
  </si>
  <si>
    <t>D-05.03.05</t>
  </si>
  <si>
    <t>Wykonanie warstwy ścieralnej z mieszanki asfaltowej grysowo-żwirowej, grubość warstwy po zagęszczeniu 4 cm</t>
  </si>
  <si>
    <t>(400+10)*3,5</t>
  </si>
  <si>
    <t>D-06.03.01</t>
  </si>
  <si>
    <t>Lokalne uzupełnienie poboczy gruntem rodzimym, rozścielenie i zagęszczenie gruntu ręcznie</t>
  </si>
  <si>
    <t>2*(400+10)*0,5*0,11</t>
  </si>
  <si>
    <t>Wykonanie podbudowy z kruszywa łamanego stabilizowanego mechanicznie o uziarnieniu 4-31,5 mm, w-wa górna, grubość warstwy po zagęszczeniu 10 cm - pobocze</t>
  </si>
  <si>
    <t>(400+10)*2*0,5</t>
  </si>
  <si>
    <t>Kosztorys wykonano za pomocą programu SEKO</t>
  </si>
  <si>
    <t>OWEOB "Promocja" Sp. z o.o.</t>
  </si>
  <si>
    <t>Opis</t>
  </si>
  <si>
    <t>Ilość robót</t>
  </si>
  <si>
    <t>Cena jedn. robót</t>
  </si>
  <si>
    <t>Wartość</t>
  </si>
  <si>
    <t>[PLN]</t>
  </si>
  <si>
    <t>Wartość kosztorysu</t>
  </si>
  <si>
    <t>PLN</t>
  </si>
  <si>
    <t>NETTO</t>
  </si>
  <si>
    <t>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</si>
</sst>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12"/>
      <name val="Czcionka tekstu podstawowego"/>
      <family val="2"/>
    </font>
    <font>
      <b/>
      <sz val="12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20" borderId="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19" fillId="25" borderId="2" xfId="0" applyFont="1" applyFill="1" applyBorder="1" applyAlignment="1">
      <alignment horizontal="left" vertical="top" wrapText="1"/>
    </xf>
    <xf numFmtId="0" fontId="19" fillId="25" borderId="2" xfId="0" applyFont="1" applyFill="1" applyBorder="1" applyAlignment="1">
      <alignment horizontal="center" vertical="top" wrapText="1"/>
    </xf>
    <xf numFmtId="0" fontId="19" fillId="25" borderId="2" xfId="0" applyFont="1" applyFill="1" applyBorder="1" applyAlignment="1">
      <alignment horizontal="right" vertical="top" wrapText="1"/>
    </xf>
    <xf numFmtId="0" fontId="18" fillId="25" borderId="10" xfId="0" applyFont="1" applyFill="1" applyBorder="1" applyAlignment="1">
      <alignment horizontal="left" vertical="top" wrapText="1"/>
    </xf>
    <xf numFmtId="0" fontId="18" fillId="25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right"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24" borderId="2" xfId="0" applyFont="1" applyFill="1" applyBorder="1" applyAlignment="1">
      <alignment horizontal="center" vertical="top" wrapText="1"/>
    </xf>
    <xf numFmtId="0" fontId="20" fillId="24" borderId="2" xfId="0" applyFont="1" applyFill="1" applyBorder="1" applyAlignment="1">
      <alignment horizontal="right" vertical="top" wrapText="1"/>
    </xf>
    <xf numFmtId="164" fontId="20" fillId="24" borderId="2" xfId="0" applyNumberFormat="1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horizontal="left" vertical="top" wrapText="1"/>
    </xf>
    <xf numFmtId="16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center" vertical="top" wrapText="1"/>
    </xf>
    <xf numFmtId="164" fontId="18" fillId="24" borderId="10" xfId="0" applyNumberFormat="1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horizontal="right" vertical="top" wrapText="1"/>
    </xf>
    <xf numFmtId="4" fontId="20" fillId="24" borderId="2" xfId="0" applyNumberFormat="1" applyFont="1" applyFill="1" applyBorder="1" applyAlignment="1">
      <alignment horizontal="right" vertical="top" wrapText="1"/>
    </xf>
    <xf numFmtId="0" fontId="18" fillId="24" borderId="11" xfId="0" applyFont="1" applyFill="1" applyBorder="1" applyAlignment="1">
      <alignment horizontal="left" vertical="top" wrapText="1"/>
    </xf>
    <xf numFmtId="4" fontId="18" fillId="24" borderId="11" xfId="0" applyNumberFormat="1" applyFont="1" applyFill="1" applyBorder="1" applyAlignment="1">
      <alignment horizontal="left" vertical="top" wrapText="1"/>
    </xf>
    <xf numFmtId="0" fontId="18" fillId="24" borderId="11" xfId="0" applyFont="1" applyFill="1" applyBorder="1" applyAlignment="1">
      <alignment horizontal="center" vertical="top" wrapText="1"/>
    </xf>
    <xf numFmtId="4" fontId="18" fillId="24" borderId="11" xfId="0" applyNumberFormat="1" applyFont="1" applyFill="1" applyBorder="1" applyAlignment="1">
      <alignment horizontal="right" vertical="top" wrapText="1"/>
    </xf>
    <xf numFmtId="4" fontId="18" fillId="24" borderId="10" xfId="0" applyNumberFormat="1" applyFont="1" applyFill="1" applyBorder="1" applyAlignment="1">
      <alignment horizontal="right" vertical="top" wrapText="1"/>
    </xf>
    <xf numFmtId="4" fontId="18" fillId="24" borderId="10" xfId="0" applyNumberFormat="1" applyFont="1" applyFill="1" applyBorder="1" applyAlignment="1">
      <alignment horizontal="left" vertical="top" wrapText="1"/>
    </xf>
    <xf numFmtId="0" fontId="18" fillId="24" borderId="12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4" fontId="18" fillId="24" borderId="13" xfId="0" applyNumberFormat="1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center" vertical="top" wrapText="1"/>
    </xf>
    <xf numFmtId="4" fontId="18" fillId="24" borderId="13" xfId="0" applyNumberFormat="1" applyFont="1" applyFill="1" applyBorder="1" applyAlignment="1">
      <alignment horizontal="right" vertical="top" wrapText="1"/>
    </xf>
    <xf numFmtId="0" fontId="18" fillId="24" borderId="13" xfId="0" applyFont="1" applyFill="1" applyBorder="1" applyAlignment="1">
      <alignment horizontal="right" vertical="top" wrapText="1"/>
    </xf>
    <xf numFmtId="0" fontId="18" fillId="21" borderId="12" xfId="0" applyFont="1" applyFill="1" applyBorder="1" applyAlignment="1">
      <alignment horizontal="center" vertical="top" wrapText="1"/>
    </xf>
    <xf numFmtId="0" fontId="18" fillId="21" borderId="13" xfId="0" applyFont="1" applyFill="1" applyBorder="1" applyAlignment="1">
      <alignment horizontal="center" vertical="top" wrapText="1"/>
    </xf>
    <xf numFmtId="0" fontId="18" fillId="21" borderId="2" xfId="0" applyFont="1" applyFill="1" applyBorder="1" applyAlignment="1">
      <alignment horizontal="center" vertical="top" wrapText="1"/>
    </xf>
    <xf numFmtId="4" fontId="19" fillId="25" borderId="2" xfId="0" applyNumberFormat="1" applyFont="1" applyFill="1" applyBorder="1" applyAlignment="1">
      <alignment horizontal="right"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24" borderId="2" xfId="0" applyFont="1" applyFill="1" applyBorder="1" applyAlignment="1">
      <alignment horizontal="center" vertical="top" wrapText="1"/>
    </xf>
    <xf numFmtId="164" fontId="20" fillId="24" borderId="2" xfId="0" applyNumberFormat="1" applyFont="1" applyFill="1" applyBorder="1" applyAlignment="1">
      <alignment horizontal="right" vertical="top" wrapText="1"/>
    </xf>
    <xf numFmtId="4" fontId="20" fillId="24" borderId="2" xfId="0" applyNumberFormat="1" applyFont="1" applyFill="1" applyBorder="1" applyAlignment="1">
      <alignment horizontal="right"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24" borderId="2" xfId="0" applyFont="1" applyFill="1" applyBorder="1" applyAlignment="1">
      <alignment horizontal="center" vertical="top" wrapText="1"/>
    </xf>
    <xf numFmtId="4" fontId="20" fillId="24" borderId="2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 wrapText="1"/>
    </xf>
    <xf numFmtId="0" fontId="24" fillId="24" borderId="0" xfId="0" applyFont="1" applyFill="1" applyAlignment="1">
      <alignment horizontal="left" vertical="top" wrapText="1"/>
    </xf>
    <xf numFmtId="4" fontId="24" fillId="24" borderId="0" xfId="0" applyNumberFormat="1" applyFont="1" applyFill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21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22" fillId="24" borderId="0" xfId="44" applyFill="1" applyAlignment="1" applyProtection="1">
      <alignment horizontal="center" wrapText="1"/>
      <protection/>
    </xf>
    <xf numFmtId="0" fontId="18" fillId="21" borderId="12" xfId="0" applyFont="1" applyFill="1" applyBorder="1" applyAlignment="1">
      <alignment horizontal="center" vertical="top" wrapText="1"/>
    </xf>
    <xf numFmtId="0" fontId="18" fillId="21" borderId="13" xfId="0" applyFont="1" applyFill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kocenbud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kocenbud.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6.57421875" style="2" customWidth="1"/>
    <col min="2" max="2" width="15.57421875" style="2" customWidth="1"/>
    <col min="3" max="3" width="62.8515625" style="2" customWidth="1"/>
    <col min="4" max="4" width="5.8515625" style="2" customWidth="1"/>
    <col min="5" max="5" width="16.28125" style="2" customWidth="1"/>
    <col min="6" max="6" width="10.140625" style="2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6" ht="12.75">
      <c r="A3" s="3" t="s">
        <v>6</v>
      </c>
      <c r="B3" s="3" t="s">
        <v>7</v>
      </c>
      <c r="C3" s="3" t="s">
        <v>8</v>
      </c>
      <c r="D3" s="4"/>
      <c r="E3" s="5"/>
      <c r="F3" s="5"/>
    </row>
    <row r="4" spans="1:6" ht="12.75">
      <c r="A4" s="6"/>
      <c r="B4" s="6"/>
      <c r="C4" s="6"/>
      <c r="D4" s="7"/>
      <c r="E4" s="8"/>
      <c r="F4" s="8"/>
    </row>
    <row r="5" spans="1:6" ht="24">
      <c r="A5" s="9">
        <v>1</v>
      </c>
      <c r="B5" s="9" t="s">
        <v>9</v>
      </c>
      <c r="C5" s="9" t="s">
        <v>10</v>
      </c>
      <c r="D5" s="10" t="s">
        <v>11</v>
      </c>
      <c r="E5" s="11"/>
      <c r="F5" s="12">
        <f>E6</f>
        <v>0.4</v>
      </c>
    </row>
    <row r="6" spans="1:6" ht="12.75">
      <c r="A6" s="13"/>
      <c r="B6" s="13" t="s">
        <v>12</v>
      </c>
      <c r="C6" s="14">
        <v>0.4</v>
      </c>
      <c r="D6" s="15" t="s">
        <v>11</v>
      </c>
      <c r="E6" s="16">
        <f>C6</f>
        <v>0.4</v>
      </c>
      <c r="F6" s="17"/>
    </row>
    <row r="7" spans="1:6" ht="36">
      <c r="A7" s="9">
        <v>2</v>
      </c>
      <c r="B7" s="9" t="s">
        <v>13</v>
      </c>
      <c r="C7" s="9" t="s">
        <v>14</v>
      </c>
      <c r="D7" s="10" t="s">
        <v>15</v>
      </c>
      <c r="E7" s="11"/>
      <c r="F7" s="18">
        <f>E8+E9</f>
        <v>78.918</v>
      </c>
    </row>
    <row r="8" spans="1:6" ht="12.75">
      <c r="A8" s="13"/>
      <c r="B8" s="19" t="s">
        <v>12</v>
      </c>
      <c r="C8" s="20" t="s">
        <v>16</v>
      </c>
      <c r="D8" s="21" t="s">
        <v>15</v>
      </c>
      <c r="E8" s="22">
        <f>(200+10)*1*0.35</f>
        <v>73.5</v>
      </c>
      <c r="F8" s="23"/>
    </row>
    <row r="9" spans="1:6" ht="12.75">
      <c r="A9" s="13"/>
      <c r="B9" s="13" t="s">
        <v>17</v>
      </c>
      <c r="C9" s="24" t="s">
        <v>18</v>
      </c>
      <c r="D9" s="15" t="s">
        <v>15</v>
      </c>
      <c r="E9" s="23">
        <f>2*0.215*6*6*0.35</f>
        <v>5.418</v>
      </c>
      <c r="F9" s="23"/>
    </row>
    <row r="10" spans="1:6" ht="25.5">
      <c r="A10" s="3" t="s">
        <v>19</v>
      </c>
      <c r="B10" s="3" t="s">
        <v>20</v>
      </c>
      <c r="C10" s="3" t="s">
        <v>21</v>
      </c>
      <c r="D10" s="4"/>
      <c r="E10" s="5"/>
      <c r="F10" s="5"/>
    </row>
    <row r="11" spans="1:6" ht="12.75">
      <c r="A11" s="6"/>
      <c r="B11" s="6"/>
      <c r="C11" s="6"/>
      <c r="D11" s="7"/>
      <c r="E11" s="8"/>
      <c r="F11" s="8"/>
    </row>
    <row r="12" spans="1:6" ht="24">
      <c r="A12" s="9">
        <v>3</v>
      </c>
      <c r="B12" s="9" t="s">
        <v>22</v>
      </c>
      <c r="C12" s="9" t="s">
        <v>23</v>
      </c>
      <c r="D12" s="10" t="s">
        <v>24</v>
      </c>
      <c r="E12" s="11"/>
      <c r="F12" s="18">
        <f>E13+E14</f>
        <v>1860.48</v>
      </c>
    </row>
    <row r="13" spans="1:6" ht="12.75">
      <c r="A13" s="13"/>
      <c r="B13" s="19" t="s">
        <v>12</v>
      </c>
      <c r="C13" s="20" t="s">
        <v>25</v>
      </c>
      <c r="D13" s="21" t="s">
        <v>24</v>
      </c>
      <c r="E13" s="22">
        <f>(400+10)*3.5+(400+10)*2*0.5</f>
        <v>1845</v>
      </c>
      <c r="F13" s="23"/>
    </row>
    <row r="14" spans="1:6" ht="12.75">
      <c r="A14" s="13"/>
      <c r="B14" s="13" t="s">
        <v>17</v>
      </c>
      <c r="C14" s="24" t="s">
        <v>26</v>
      </c>
      <c r="D14" s="15" t="s">
        <v>24</v>
      </c>
      <c r="E14" s="23">
        <f>2*0.215*6*6</f>
        <v>15.48</v>
      </c>
      <c r="F14" s="23"/>
    </row>
    <row r="15" spans="1:6" ht="24">
      <c r="A15" s="9">
        <v>4</v>
      </c>
      <c r="B15" s="9" t="s">
        <v>27</v>
      </c>
      <c r="C15" s="9" t="s">
        <v>28</v>
      </c>
      <c r="D15" s="10" t="s">
        <v>24</v>
      </c>
      <c r="E15" s="11"/>
      <c r="F15" s="18">
        <f>E16</f>
        <v>210</v>
      </c>
    </row>
    <row r="16" spans="1:6" ht="12.75">
      <c r="A16" s="13"/>
      <c r="B16" s="19" t="s">
        <v>12</v>
      </c>
      <c r="C16" s="20" t="s">
        <v>29</v>
      </c>
      <c r="D16" s="21" t="s">
        <v>24</v>
      </c>
      <c r="E16" s="22">
        <f>(200+10)*1</f>
        <v>210</v>
      </c>
      <c r="F16" s="23"/>
    </row>
    <row r="17" spans="1:6" ht="24">
      <c r="A17" s="9">
        <v>5</v>
      </c>
      <c r="B17" s="9" t="s">
        <v>30</v>
      </c>
      <c r="C17" s="9" t="s">
        <v>31</v>
      </c>
      <c r="D17" s="10" t="s">
        <v>24</v>
      </c>
      <c r="E17" s="11"/>
      <c r="F17" s="18">
        <f>E18</f>
        <v>210</v>
      </c>
    </row>
    <row r="18" spans="1:6" ht="12.75">
      <c r="A18" s="13"/>
      <c r="B18" s="19" t="s">
        <v>12</v>
      </c>
      <c r="C18" s="20" t="s">
        <v>29</v>
      </c>
      <c r="D18" s="21" t="s">
        <v>24</v>
      </c>
      <c r="E18" s="22">
        <f>(200+10)*1</f>
        <v>210</v>
      </c>
      <c r="F18" s="23"/>
    </row>
    <row r="19" spans="1:6" ht="24">
      <c r="A19" s="9">
        <v>6</v>
      </c>
      <c r="B19" s="9" t="s">
        <v>32</v>
      </c>
      <c r="C19" s="9" t="s">
        <v>33</v>
      </c>
      <c r="D19" s="10" t="s">
        <v>15</v>
      </c>
      <c r="E19" s="11"/>
      <c r="F19" s="18">
        <f>E20+E21</f>
        <v>240.94199999999998</v>
      </c>
    </row>
    <row r="20" spans="1:6" ht="12.75">
      <c r="A20" s="13"/>
      <c r="B20" s="19" t="s">
        <v>12</v>
      </c>
      <c r="C20" s="20" t="s">
        <v>34</v>
      </c>
      <c r="D20" s="21" t="s">
        <v>15</v>
      </c>
      <c r="E20" s="22">
        <f>((400+10)*3.88)*0.15</f>
        <v>238.61999999999998</v>
      </c>
      <c r="F20" s="23"/>
    </row>
    <row r="21" spans="1:6" ht="12.75">
      <c r="A21" s="13"/>
      <c r="B21" s="13" t="s">
        <v>17</v>
      </c>
      <c r="C21" s="24" t="s">
        <v>35</v>
      </c>
      <c r="D21" s="15" t="s">
        <v>15</v>
      </c>
      <c r="E21" s="23">
        <f>2*0.215*6*6*0.15</f>
        <v>2.322</v>
      </c>
      <c r="F21" s="23"/>
    </row>
    <row r="22" spans="1:6" ht="24">
      <c r="A22" s="9">
        <v>7</v>
      </c>
      <c r="B22" s="9" t="s">
        <v>36</v>
      </c>
      <c r="C22" s="9" t="s">
        <v>37</v>
      </c>
      <c r="D22" s="10" t="s">
        <v>38</v>
      </c>
      <c r="E22" s="11"/>
      <c r="F22" s="18">
        <f>E23+E24</f>
        <v>74.164</v>
      </c>
    </row>
    <row r="23" spans="1:6" ht="12.75">
      <c r="A23" s="25"/>
      <c r="B23" s="19" t="s">
        <v>12</v>
      </c>
      <c r="C23" s="20" t="s">
        <v>39</v>
      </c>
      <c r="D23" s="21" t="s">
        <v>38</v>
      </c>
      <c r="E23" s="22">
        <f>((400+10)*3.58)*2.5*0.02</f>
        <v>73.39</v>
      </c>
      <c r="F23" s="23"/>
    </row>
    <row r="24" spans="1:6" ht="12.75">
      <c r="A24" s="13"/>
      <c r="B24" s="13" t="s">
        <v>17</v>
      </c>
      <c r="C24" s="24" t="s">
        <v>40</v>
      </c>
      <c r="D24" s="15" t="s">
        <v>38</v>
      </c>
      <c r="E24" s="23">
        <f>(2*0.215*6*6)*2.5*0.02</f>
        <v>0.774</v>
      </c>
      <c r="F24" s="23"/>
    </row>
    <row r="25" spans="1:6" ht="24">
      <c r="A25" s="9">
        <v>8</v>
      </c>
      <c r="B25" s="9" t="s">
        <v>41</v>
      </c>
      <c r="C25" s="9" t="s">
        <v>42</v>
      </c>
      <c r="D25" s="10" t="s">
        <v>24</v>
      </c>
      <c r="E25" s="11"/>
      <c r="F25" s="18">
        <f>E26+E27</f>
        <v>1450.48</v>
      </c>
    </row>
    <row r="26" spans="1:6" ht="12.75">
      <c r="A26" s="25"/>
      <c r="B26" s="19" t="s">
        <v>12</v>
      </c>
      <c r="C26" s="20" t="s">
        <v>43</v>
      </c>
      <c r="D26" s="21" t="s">
        <v>24</v>
      </c>
      <c r="E26" s="22">
        <f>(400+10)*3.5</f>
        <v>1435</v>
      </c>
      <c r="F26" s="23"/>
    </row>
    <row r="27" spans="1:6" ht="12.75">
      <c r="A27" s="13"/>
      <c r="B27" s="13" t="s">
        <v>17</v>
      </c>
      <c r="C27" s="24" t="s">
        <v>26</v>
      </c>
      <c r="D27" s="15" t="s">
        <v>24</v>
      </c>
      <c r="E27" s="23">
        <f>2*0.215*6*6</f>
        <v>15.48</v>
      </c>
      <c r="F27" s="23"/>
    </row>
    <row r="28" spans="1:6" ht="24">
      <c r="A28" s="9">
        <v>9</v>
      </c>
      <c r="B28" s="9" t="s">
        <v>44</v>
      </c>
      <c r="C28" s="9" t="s">
        <v>45</v>
      </c>
      <c r="D28" s="10" t="s">
        <v>15</v>
      </c>
      <c r="E28" s="11"/>
      <c r="F28" s="18">
        <f>E29</f>
        <v>45.1</v>
      </c>
    </row>
    <row r="29" spans="1:6" ht="12.75">
      <c r="A29" s="13"/>
      <c r="B29" s="13" t="s">
        <v>12</v>
      </c>
      <c r="C29" s="24" t="s">
        <v>46</v>
      </c>
      <c r="D29" s="15" t="s">
        <v>15</v>
      </c>
      <c r="E29" s="23">
        <f>2*(400+10)*0.5*0.11</f>
        <v>45.1</v>
      </c>
      <c r="F29" s="23"/>
    </row>
    <row r="30" spans="1:6" ht="36">
      <c r="A30" s="9">
        <v>10</v>
      </c>
      <c r="B30" s="9" t="s">
        <v>30</v>
      </c>
      <c r="C30" s="9" t="s">
        <v>47</v>
      </c>
      <c r="D30" s="10" t="s">
        <v>24</v>
      </c>
      <c r="E30" s="11"/>
      <c r="F30" s="18">
        <f>E31</f>
        <v>410</v>
      </c>
    </row>
    <row r="31" spans="1:6" ht="12.75">
      <c r="A31" s="26"/>
      <c r="B31" s="26" t="s">
        <v>12</v>
      </c>
      <c r="C31" s="27" t="s">
        <v>48</v>
      </c>
      <c r="D31" s="28" t="s">
        <v>24</v>
      </c>
      <c r="E31" s="29">
        <f>(400+10)*2*0.5</f>
        <v>410</v>
      </c>
      <c r="F31" s="30"/>
    </row>
    <row r="33" spans="1:6" ht="12.75">
      <c r="A33" s="46" t="s">
        <v>49</v>
      </c>
      <c r="B33" s="47"/>
      <c r="C33" s="47"/>
      <c r="D33" s="47"/>
      <c r="E33" s="47"/>
      <c r="F33" s="47"/>
    </row>
    <row r="34" spans="1:6" ht="12.75" customHeight="1">
      <c r="A34" s="48" t="s">
        <v>50</v>
      </c>
      <c r="B34" s="47"/>
      <c r="C34" s="47"/>
      <c r="D34" s="47"/>
      <c r="E34" s="47"/>
      <c r="F34" s="47"/>
    </row>
  </sheetData>
  <sheetProtection/>
  <mergeCells count="2">
    <mergeCell ref="A33:F33"/>
    <mergeCell ref="A34:F34"/>
  </mergeCells>
  <hyperlinks>
    <hyperlink ref="A34" r:id="rId1" display="http://www.sekocenbud.pl/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&amp;LDroga Lipnik - Lipniczek dz. nr 220&amp;CPRZEDMIAR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I6" sqref="I6"/>
    </sheetView>
  </sheetViews>
  <sheetFormatPr defaultColWidth="9.140625" defaultRowHeight="12.75"/>
  <cols>
    <col min="1" max="1" width="3.8515625" style="2" customWidth="1"/>
    <col min="2" max="2" width="20.140625" style="2" bestFit="1" customWidth="1"/>
    <col min="3" max="3" width="36.57421875" style="2" bestFit="1" customWidth="1"/>
    <col min="4" max="4" width="5.421875" style="2" customWidth="1"/>
    <col min="5" max="5" width="8.421875" style="2" customWidth="1"/>
    <col min="6" max="6" width="12.28125" style="2" bestFit="1" customWidth="1"/>
    <col min="7" max="7" width="11.00390625" style="2" customWidth="1"/>
    <col min="8" max="8" width="12.00390625" style="2" customWidth="1"/>
    <col min="9" max="16384" width="9.140625" style="2" customWidth="1"/>
  </cols>
  <sheetData>
    <row r="1" spans="1:7" ht="12.75">
      <c r="A1" s="49" t="s">
        <v>0</v>
      </c>
      <c r="B1" s="49" t="s">
        <v>1</v>
      </c>
      <c r="C1" s="49" t="s">
        <v>51</v>
      </c>
      <c r="D1" s="49" t="s">
        <v>3</v>
      </c>
      <c r="E1" s="49" t="s">
        <v>52</v>
      </c>
      <c r="F1" s="31" t="s">
        <v>53</v>
      </c>
      <c r="G1" s="31" t="s">
        <v>54</v>
      </c>
    </row>
    <row r="2" spans="1:7" ht="12.75">
      <c r="A2" s="50"/>
      <c r="B2" s="50"/>
      <c r="C2" s="50"/>
      <c r="D2" s="50"/>
      <c r="E2" s="50"/>
      <c r="F2" s="32" t="s">
        <v>55</v>
      </c>
      <c r="G2" s="32" t="s">
        <v>55</v>
      </c>
    </row>
    <row r="3" spans="1:7" ht="12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</row>
    <row r="4" spans="1:7" ht="12.75">
      <c r="A4" s="3" t="s">
        <v>6</v>
      </c>
      <c r="B4" s="3" t="s">
        <v>7</v>
      </c>
      <c r="C4" s="3" t="s">
        <v>8</v>
      </c>
      <c r="D4" s="4"/>
      <c r="E4" s="34"/>
      <c r="F4" s="34"/>
      <c r="G4" s="34">
        <f>SUM(G5:G6)</f>
        <v>0</v>
      </c>
    </row>
    <row r="5" spans="1:7" ht="48">
      <c r="A5" s="35">
        <v>1</v>
      </c>
      <c r="B5" s="35" t="s">
        <v>9</v>
      </c>
      <c r="C5" s="35" t="s">
        <v>10</v>
      </c>
      <c r="D5" s="36" t="s">
        <v>11</v>
      </c>
      <c r="E5" s="37">
        <f>'Lipnik -droga wewnętrzna'!F5</f>
        <v>0.4</v>
      </c>
      <c r="F5" s="38"/>
      <c r="G5" s="38"/>
    </row>
    <row r="6" spans="1:7" ht="72">
      <c r="A6" s="39">
        <v>2</v>
      </c>
      <c r="B6" s="39" t="s">
        <v>13</v>
      </c>
      <c r="C6" s="39" t="s">
        <v>14</v>
      </c>
      <c r="D6" s="40" t="s">
        <v>15</v>
      </c>
      <c r="E6" s="41">
        <f>'Lipnik -droga wewnętrzna'!F7</f>
        <v>78.918</v>
      </c>
      <c r="F6" s="41"/>
      <c r="G6" s="41"/>
    </row>
    <row r="7" spans="1:7" ht="51">
      <c r="A7" s="3" t="s">
        <v>19</v>
      </c>
      <c r="B7" s="3" t="s">
        <v>20</v>
      </c>
      <c r="C7" s="3" t="s">
        <v>21</v>
      </c>
      <c r="D7" s="4"/>
      <c r="E7" s="34"/>
      <c r="F7" s="34"/>
      <c r="G7" s="34"/>
    </row>
    <row r="8" spans="1:7" ht="36">
      <c r="A8" s="35">
        <v>3</v>
      </c>
      <c r="B8" s="35" t="s">
        <v>22</v>
      </c>
      <c r="C8" s="35" t="s">
        <v>23</v>
      </c>
      <c r="D8" s="36" t="s">
        <v>24</v>
      </c>
      <c r="E8" s="38">
        <f>'Lipnik -droga wewnętrzna'!F12</f>
        <v>1860.48</v>
      </c>
      <c r="F8" s="38"/>
      <c r="G8" s="38"/>
    </row>
    <row r="9" spans="1:7" ht="48">
      <c r="A9" s="35">
        <v>4</v>
      </c>
      <c r="B9" s="35" t="s">
        <v>27</v>
      </c>
      <c r="C9" s="35" t="s">
        <v>28</v>
      </c>
      <c r="D9" s="36" t="s">
        <v>24</v>
      </c>
      <c r="E9" s="38">
        <f>'Lipnik -droga wewnętrzna'!F15</f>
        <v>210</v>
      </c>
      <c r="F9" s="38"/>
      <c r="G9" s="38"/>
    </row>
    <row r="10" spans="1:7" ht="36">
      <c r="A10" s="9">
        <v>5</v>
      </c>
      <c r="B10" s="9" t="s">
        <v>30</v>
      </c>
      <c r="C10" s="9" t="s">
        <v>31</v>
      </c>
      <c r="D10" s="10" t="s">
        <v>24</v>
      </c>
      <c r="E10" s="18">
        <f>'Lipnik -droga wewnętrzna'!F15</f>
        <v>210</v>
      </c>
      <c r="F10" s="18"/>
      <c r="G10" s="18"/>
    </row>
    <row r="11" spans="1:7" ht="48">
      <c r="A11" s="35">
        <v>6</v>
      </c>
      <c r="B11" s="35" t="s">
        <v>32</v>
      </c>
      <c r="C11" s="35" t="s">
        <v>33</v>
      </c>
      <c r="D11" s="36" t="s">
        <v>15</v>
      </c>
      <c r="E11" s="38">
        <f>'Lipnik -droga wewnętrzna'!F19</f>
        <v>240.94199999999998</v>
      </c>
      <c r="F11" s="38"/>
      <c r="G11" s="38"/>
    </row>
    <row r="12" spans="1:7" ht="36">
      <c r="A12" s="35">
        <v>7</v>
      </c>
      <c r="B12" s="35" t="s">
        <v>36</v>
      </c>
      <c r="C12" s="35" t="s">
        <v>37</v>
      </c>
      <c r="D12" s="36" t="s">
        <v>38</v>
      </c>
      <c r="E12" s="38">
        <f>'Lipnik -droga wewnętrzna'!F22</f>
        <v>74.164</v>
      </c>
      <c r="F12" s="38"/>
      <c r="G12" s="38"/>
    </row>
    <row r="13" spans="1:7" ht="36">
      <c r="A13" s="35">
        <v>8</v>
      </c>
      <c r="B13" s="35" t="s">
        <v>41</v>
      </c>
      <c r="C13" s="35" t="s">
        <v>42</v>
      </c>
      <c r="D13" s="36" t="s">
        <v>24</v>
      </c>
      <c r="E13" s="38">
        <f>'Lipnik -droga wewnętrzna'!F25</f>
        <v>1450.48</v>
      </c>
      <c r="F13" s="38"/>
      <c r="G13" s="38"/>
    </row>
    <row r="14" spans="1:7" ht="36">
      <c r="A14" s="35">
        <v>9</v>
      </c>
      <c r="B14" s="35" t="s">
        <v>44</v>
      </c>
      <c r="C14" s="35" t="s">
        <v>45</v>
      </c>
      <c r="D14" s="36" t="s">
        <v>15</v>
      </c>
      <c r="E14" s="38">
        <f>'Lipnik -droga wewnętrzna'!F28</f>
        <v>45.1</v>
      </c>
      <c r="F14" s="38"/>
      <c r="G14" s="38"/>
    </row>
    <row r="15" spans="1:7" ht="48">
      <c r="A15" s="35">
        <v>10</v>
      </c>
      <c r="B15" s="35" t="s">
        <v>30</v>
      </c>
      <c r="C15" s="35" t="s">
        <v>47</v>
      </c>
      <c r="D15" s="36" t="s">
        <v>24</v>
      </c>
      <c r="E15" s="38">
        <f>'Lipnik -droga wewnętrzna'!F30</f>
        <v>410</v>
      </c>
      <c r="F15" s="38"/>
      <c r="G15" s="38"/>
    </row>
    <row r="17" spans="1:8" ht="22.5" customHeight="1">
      <c r="A17" s="42"/>
      <c r="B17" s="43" t="s">
        <v>56</v>
      </c>
      <c r="C17" s="44">
        <f>G4+G7</f>
        <v>0</v>
      </c>
      <c r="D17" s="44" t="s">
        <v>57</v>
      </c>
      <c r="F17" s="44" t="s">
        <v>58</v>
      </c>
      <c r="H17" s="45"/>
    </row>
    <row r="18" spans="1:8" ht="22.5" customHeight="1">
      <c r="A18" s="42"/>
      <c r="B18" s="43"/>
      <c r="C18" s="44">
        <f>C17*1.22</f>
        <v>0</v>
      </c>
      <c r="D18" s="44" t="s">
        <v>57</v>
      </c>
      <c r="F18" s="44" t="s">
        <v>59</v>
      </c>
      <c r="H18" s="45"/>
    </row>
    <row r="20" spans="1:7" ht="12.75">
      <c r="A20" s="46" t="s">
        <v>49</v>
      </c>
      <c r="B20" s="47"/>
      <c r="C20" s="47"/>
      <c r="D20" s="47"/>
      <c r="E20" s="47"/>
      <c r="F20" s="47"/>
      <c r="G20" s="47"/>
    </row>
    <row r="21" spans="1:7" ht="12.75" customHeight="1">
      <c r="A21" s="48" t="s">
        <v>50</v>
      </c>
      <c r="B21" s="47"/>
      <c r="C21" s="47"/>
      <c r="D21" s="47"/>
      <c r="E21" s="47"/>
      <c r="F21" s="47"/>
      <c r="G21" s="47"/>
    </row>
  </sheetData>
  <sheetProtection/>
  <mergeCells count="7">
    <mergeCell ref="A21:G21"/>
    <mergeCell ref="A1:A2"/>
    <mergeCell ref="B1:B2"/>
    <mergeCell ref="C1:C2"/>
    <mergeCell ref="D1:D2"/>
    <mergeCell ref="E1:E2"/>
    <mergeCell ref="A20:G20"/>
  </mergeCells>
  <hyperlinks>
    <hyperlink ref="A21" r:id="rId1" display="http://www.sekocenbud.pl/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headerFooter alignWithMargins="0">
    <oddHeader xml:space="preserve">&amp;LDroga Lipnik - Lipniczek dz. nr 220&amp;CKOSZTORYS INWESTORSKI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2010-03-31T04:10:06Z</cp:lastPrinted>
  <dcterms:created xsi:type="dcterms:W3CDTF">2010-03-31T04:03:36Z</dcterms:created>
  <dcterms:modified xsi:type="dcterms:W3CDTF">2010-04-29T07:56:40Z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